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<sst xmlns="http://schemas.openxmlformats.org/spreadsheetml/2006/main" count="55" uniqueCount="55">
  <si>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Справка</t>
  </si>
  <si>
    <t xml:space="preserve">                                                                            о качественном и количественном составе жителей</t>
  </si>
  <si>
    <t>Число хозяйств</t>
  </si>
  <si>
    <t>Численность населения, всего:</t>
  </si>
  <si>
    <t>в т. ч.: мужчин</t>
  </si>
  <si>
    <t xml:space="preserve">           женщин</t>
  </si>
  <si>
    <t>трудоспособное население :</t>
  </si>
  <si>
    <t>мужчины от 18 до 60 лет</t>
  </si>
  <si>
    <t>женщины от 18 до 55 лет</t>
  </si>
  <si>
    <t>Дети:</t>
  </si>
  <si>
    <t>в т. ч. : до 7 лет</t>
  </si>
  <si>
    <t>от 7 до 14 лет</t>
  </si>
  <si>
    <t>от 14 до 18 лет</t>
  </si>
  <si>
    <t>из них дети -инвалиды</t>
  </si>
  <si>
    <t>Учащиеся (временно выбывшие)</t>
  </si>
  <si>
    <t>в т. ч. : ВУЗЫ</t>
  </si>
  <si>
    <t>средние учебные заведения</t>
  </si>
  <si>
    <t>не учатся и не работают подростки до 18 лет</t>
  </si>
  <si>
    <t>Пенсионеры:</t>
  </si>
  <si>
    <t>из них: мужчины</t>
  </si>
  <si>
    <t xml:space="preserve">            женщины</t>
  </si>
  <si>
    <t>в том числе инвалиды</t>
  </si>
  <si>
    <t>Неработающее трудоспособное население всего:</t>
  </si>
  <si>
    <t>из них : мужчин</t>
  </si>
  <si>
    <t xml:space="preserve">             женщин</t>
  </si>
  <si>
    <t>Количество человек проходящих службу в РА</t>
  </si>
  <si>
    <t>Количество человек, находящихся в местах л/с</t>
  </si>
  <si>
    <t>Итого по району</t>
  </si>
  <si>
    <t>Бунинский сельсовет</t>
  </si>
  <si>
    <t>с.Бунино</t>
  </si>
  <si>
    <t>д.2-е Апухтино</t>
  </si>
  <si>
    <t>д.Букреевка</t>
  </si>
  <si>
    <t>д.Захарово</t>
  </si>
  <si>
    <t>д.2-е Максимово</t>
  </si>
  <si>
    <t>д.Мальнево</t>
  </si>
  <si>
    <t>д.Машнино</t>
  </si>
  <si>
    <t>д.Хахилево</t>
  </si>
  <si>
    <t>с.Доброе</t>
  </si>
  <si>
    <t>д.Брынцево</t>
  </si>
  <si>
    <t>с.Никольское</t>
  </si>
  <si>
    <t>д.1-е Протасово</t>
  </si>
  <si>
    <t>д.2-е Протасово</t>
  </si>
  <si>
    <t>д.Разумово</t>
  </si>
  <si>
    <t>х.Смороко-Доренский</t>
  </si>
  <si>
    <t>с.Афанасьевка</t>
  </si>
  <si>
    <t>д.Кулига</t>
  </si>
  <si>
    <t>д.Толмачевка</t>
  </si>
  <si>
    <t>д.Хонок</t>
  </si>
  <si>
    <t>д.Яковлево</t>
  </si>
  <si>
    <t>д.1-е Апухтино</t>
  </si>
  <si>
    <t>сельсовета</t>
  </si>
  <si>
    <t xml:space="preserve">Глава </t>
  </si>
  <si>
    <t>Бунинского</t>
  </si>
  <si>
    <t>Г.В. Толмачева</t>
  </si>
  <si>
    <t xml:space="preserve">                                                                               Бунинского сельсовета на 1 июля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</si>
</sst>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sz val="12"/>
      <name val="Arial Cyr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Arial Cyr"/>
      <family val="0"/>
    </font>
    <font>
      <b/>
      <sz val="12"/>
      <color indexed="8"/>
      <name val="Calibri"/>
      <family val="2"/>
    </font>
    <font>
      <i/>
      <sz val="12"/>
      <name val="Arial Cyr"/>
      <family val="2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3" fillId="0" borderId="11" xfId="0" applyFont="1" applyFill="1" applyBorder="1" applyAlignment="1">
      <alignment textRotation="9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33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13" fillId="33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14" fontId="6" fillId="0" borderId="0" xfId="0" applyNumberFormat="1" applyFont="1" applyAlignment="1">
      <alignment horizontal="left"/>
    </xf>
    <xf numFmtId="0" fontId="14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16" fontId="6" fillId="0" borderId="0" xfId="0" applyNumberFormat="1" applyFont="1" applyAlignment="1">
      <alignment horizontal="left"/>
    </xf>
    <xf numFmtId="0" fontId="49" fillId="33" borderId="14" xfId="0" applyFont="1" applyFill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26</xdr:col>
      <xdr:colOff>0</xdr:colOff>
      <xdr:row>7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0" y="4410075"/>
          <a:ext cx="11544300" cy="323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98" zoomScaleNormal="98" workbookViewId="0" topLeftCell="A7">
      <selection activeCell="A9" sqref="A9"/>
    </sheetView>
  </sheetViews>
  <sheetFormatPr defaultColWidth="9.140625" defaultRowHeight="15"/>
  <cols>
    <col min="1" max="1" width="28.00390625" style="0" customWidth="1"/>
    <col min="3" max="3" width="8.7109375" style="0" customWidth="1"/>
    <col min="4" max="4" width="5.7109375" style="0" customWidth="1"/>
    <col min="5" max="5" width="6.00390625" style="0" customWidth="1"/>
    <col min="6" max="6" width="7.00390625" style="0" customWidth="1"/>
    <col min="7" max="8" width="5.421875" style="0" customWidth="1"/>
    <col min="9" max="9" width="5.57421875" style="0" customWidth="1"/>
    <col min="10" max="10" width="5.140625" style="0" customWidth="1"/>
    <col min="11" max="11" width="4.7109375" style="0" customWidth="1"/>
    <col min="12" max="13" width="4.8515625" style="0" customWidth="1"/>
    <col min="14" max="14" width="5.8515625" style="0" customWidth="1"/>
    <col min="15" max="15" width="5.00390625" style="0" customWidth="1"/>
    <col min="16" max="16" width="4.00390625" style="0" customWidth="1"/>
    <col min="17" max="17" width="5.7109375" style="0" customWidth="1"/>
    <col min="18" max="18" width="5.421875" style="0" customWidth="1"/>
    <col min="19" max="20" width="5.28125" style="0" customWidth="1"/>
    <col min="21" max="21" width="5.7109375" style="0" customWidth="1"/>
    <col min="22" max="22" width="6.28125" style="0" customWidth="1"/>
    <col min="23" max="24" width="6.140625" style="0" customWidth="1"/>
    <col min="25" max="25" width="5.7109375" style="0" customWidth="1"/>
    <col min="26" max="26" width="6.00390625" style="0" customWidth="1"/>
  </cols>
  <sheetData>
    <row r="1" spans="1:26" ht="15.75">
      <c r="A1" s="1" t="s">
        <v>0</v>
      </c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" t="s">
        <v>1</v>
      </c>
      <c r="B2" s="1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" t="s">
        <v>54</v>
      </c>
      <c r="B3" s="1"/>
      <c r="C3" s="1"/>
      <c r="D3" s="14"/>
      <c r="E3" s="14"/>
      <c r="F3" s="17"/>
      <c r="G3" s="19"/>
      <c r="H3" s="14"/>
      <c r="I3" s="33"/>
      <c r="J3" s="37"/>
      <c r="K3" s="14"/>
      <c r="L3" s="14"/>
      <c r="M3" s="14"/>
      <c r="N3" s="14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8.5">
      <c r="A5" s="3"/>
      <c r="B5" s="4" t="s">
        <v>2</v>
      </c>
      <c r="C5" s="4" t="s">
        <v>3</v>
      </c>
      <c r="D5" s="5" t="s">
        <v>4</v>
      </c>
      <c r="E5" s="6" t="s">
        <v>5</v>
      </c>
      <c r="F5" s="4" t="s">
        <v>6</v>
      </c>
      <c r="G5" s="7" t="s">
        <v>7</v>
      </c>
      <c r="H5" s="7" t="s">
        <v>8</v>
      </c>
      <c r="I5" s="8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8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9" t="s">
        <v>26</v>
      </c>
    </row>
    <row r="6" spans="1:26" ht="15">
      <c r="A6" s="10">
        <v>1</v>
      </c>
      <c r="B6" s="10">
        <v>2</v>
      </c>
      <c r="C6" s="10">
        <v>3</v>
      </c>
      <c r="D6" s="11">
        <v>4</v>
      </c>
      <c r="E6" s="11">
        <v>5</v>
      </c>
      <c r="F6" s="11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</row>
    <row r="7" spans="1:26" ht="15">
      <c r="A7" s="12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2.25" customHeight="1">
      <c r="A8" s="20" t="s">
        <v>28</v>
      </c>
      <c r="B8" s="23">
        <v>540</v>
      </c>
      <c r="C8" s="23">
        <f>SUM(F8+I8+R8)</f>
        <v>1334</v>
      </c>
      <c r="D8" s="24">
        <f>SUM(D9:D29)</f>
        <v>652</v>
      </c>
      <c r="E8" s="23">
        <f>SUM(E9:E29)</f>
        <v>682</v>
      </c>
      <c r="F8" s="23">
        <f>SUM(F9:F29)</f>
        <v>728</v>
      </c>
      <c r="G8" s="23">
        <f aca="true" t="shared" si="0" ref="G8:P8">SUM(G9:G29)</f>
        <v>408</v>
      </c>
      <c r="H8" s="23">
        <f t="shared" si="0"/>
        <v>320</v>
      </c>
      <c r="I8" s="23">
        <f>SUM(I9:I29)</f>
        <v>233</v>
      </c>
      <c r="J8" s="25">
        <f t="shared" si="0"/>
        <v>96</v>
      </c>
      <c r="K8" s="25">
        <f t="shared" si="0"/>
        <v>88</v>
      </c>
      <c r="L8" s="25">
        <f t="shared" si="0"/>
        <v>49</v>
      </c>
      <c r="M8" s="23">
        <f t="shared" si="0"/>
        <v>5</v>
      </c>
      <c r="N8" s="23">
        <f t="shared" si="0"/>
        <v>43</v>
      </c>
      <c r="O8" s="23">
        <f t="shared" si="0"/>
        <v>10</v>
      </c>
      <c r="P8" s="23">
        <f t="shared" si="0"/>
        <v>33</v>
      </c>
      <c r="Q8" s="23">
        <f>SUM(Q9:Q29)</f>
        <v>1</v>
      </c>
      <c r="R8" s="23">
        <f>SUM(R9:R29)</f>
        <v>373</v>
      </c>
      <c r="S8" s="23">
        <f aca="true" t="shared" si="1" ref="S8:Z8">SUM(S9:S29)</f>
        <v>137</v>
      </c>
      <c r="T8" s="23">
        <f t="shared" si="1"/>
        <v>236</v>
      </c>
      <c r="U8" s="23">
        <f t="shared" si="1"/>
        <v>114</v>
      </c>
      <c r="V8" s="23">
        <f t="shared" si="1"/>
        <v>134</v>
      </c>
      <c r="W8" s="23">
        <f t="shared" si="1"/>
        <v>84</v>
      </c>
      <c r="X8" s="38">
        <f t="shared" si="1"/>
        <v>50</v>
      </c>
      <c r="Y8" s="23">
        <f t="shared" si="1"/>
        <v>6</v>
      </c>
      <c r="Z8" s="23">
        <f t="shared" si="1"/>
        <v>7</v>
      </c>
    </row>
    <row r="9" spans="1:26" ht="15.75">
      <c r="A9" s="21" t="s">
        <v>29</v>
      </c>
      <c r="B9" s="26">
        <v>146</v>
      </c>
      <c r="C9" s="23">
        <f aca="true" t="shared" si="2" ref="C9:C29">SUM(F9+I9+R9)</f>
        <v>384</v>
      </c>
      <c r="D9" s="28">
        <f>180-1-1-1+4-3-1+1-1-1-1</f>
        <v>175</v>
      </c>
      <c r="E9" s="28">
        <f>209+2-2+1-1</f>
        <v>209</v>
      </c>
      <c r="F9" s="29">
        <f>SUM(G9+H9)</f>
        <v>220</v>
      </c>
      <c r="G9" s="28">
        <f>109-1-1+1+1-1-1</f>
        <v>107</v>
      </c>
      <c r="H9" s="28">
        <f>112-1+1+1+1-1</f>
        <v>113</v>
      </c>
      <c r="I9" s="29">
        <f>SUM(J9+K9+L9)</f>
        <v>65</v>
      </c>
      <c r="J9" s="28">
        <f>31-1+1+1+1-1</f>
        <v>32</v>
      </c>
      <c r="K9" s="28">
        <f>20-1</f>
        <v>19</v>
      </c>
      <c r="L9" s="28">
        <f>15-1-1+1</f>
        <v>14</v>
      </c>
      <c r="M9" s="28">
        <v>2</v>
      </c>
      <c r="N9" s="28">
        <v>24</v>
      </c>
      <c r="O9" s="28">
        <v>4</v>
      </c>
      <c r="P9" s="28">
        <v>20</v>
      </c>
      <c r="Q9" s="28"/>
      <c r="R9" s="29">
        <f>SUM(S9+T9)</f>
        <v>99</v>
      </c>
      <c r="S9" s="28">
        <f>39-1-1-1+1-1</f>
        <v>36</v>
      </c>
      <c r="T9" s="28">
        <v>63</v>
      </c>
      <c r="U9" s="28">
        <v>28</v>
      </c>
      <c r="V9" s="28">
        <v>33</v>
      </c>
      <c r="W9" s="28">
        <v>18</v>
      </c>
      <c r="X9" s="28">
        <v>15</v>
      </c>
      <c r="Y9" s="28">
        <v>2</v>
      </c>
      <c r="Z9" s="28">
        <v>2</v>
      </c>
    </row>
    <row r="10" spans="1:26" ht="15.75">
      <c r="A10" s="21" t="s">
        <v>30</v>
      </c>
      <c r="B10" s="27">
        <v>23</v>
      </c>
      <c r="C10" s="23">
        <f t="shared" si="2"/>
        <v>55</v>
      </c>
      <c r="D10" s="28">
        <f>26-1-1-1-2+1</f>
        <v>22</v>
      </c>
      <c r="E10" s="28">
        <f>38-1-1-1-1-1-1</f>
        <v>32</v>
      </c>
      <c r="F10" s="29">
        <f aca="true" t="shared" si="3" ref="F10:F29">SUM(G10+H10)</f>
        <v>26</v>
      </c>
      <c r="G10" s="28">
        <f>17-1-2+1</f>
        <v>15</v>
      </c>
      <c r="H10" s="28">
        <f>12-1-1+1</f>
        <v>11</v>
      </c>
      <c r="I10" s="29">
        <f aca="true" t="shared" si="4" ref="I10:I29">SUM(J10+K10+L10)</f>
        <v>12</v>
      </c>
      <c r="J10" s="28">
        <f>8-1-1-1</f>
        <v>5</v>
      </c>
      <c r="K10" s="28">
        <v>5</v>
      </c>
      <c r="L10" s="28">
        <v>2</v>
      </c>
      <c r="M10" s="28">
        <v>1</v>
      </c>
      <c r="N10" s="28"/>
      <c r="O10" s="28"/>
      <c r="P10" s="28"/>
      <c r="Q10" s="28"/>
      <c r="R10" s="29">
        <f>SUM(S10+T10)</f>
        <v>17</v>
      </c>
      <c r="S10" s="28">
        <f>5-1</f>
        <v>4</v>
      </c>
      <c r="T10" s="28">
        <f>15-1-1</f>
        <v>13</v>
      </c>
      <c r="U10" s="28">
        <v>5</v>
      </c>
      <c r="V10" s="28">
        <v>24</v>
      </c>
      <c r="W10" s="28">
        <v>14</v>
      </c>
      <c r="X10" s="28">
        <v>10</v>
      </c>
      <c r="Y10" s="28"/>
      <c r="Z10" s="28">
        <v>1</v>
      </c>
    </row>
    <row r="11" spans="1:26" ht="15.75">
      <c r="A11" s="21" t="s">
        <v>31</v>
      </c>
      <c r="B11" s="27">
        <v>11</v>
      </c>
      <c r="C11" s="23">
        <f t="shared" si="2"/>
        <v>22</v>
      </c>
      <c r="D11" s="28">
        <f>13-1</f>
        <v>12</v>
      </c>
      <c r="E11" s="28">
        <f>10+1</f>
        <v>11</v>
      </c>
      <c r="F11" s="29">
        <f t="shared" si="3"/>
        <v>10</v>
      </c>
      <c r="G11" s="28">
        <v>5</v>
      </c>
      <c r="H11" s="28">
        <v>5</v>
      </c>
      <c r="I11" s="29">
        <f t="shared" si="4"/>
        <v>2</v>
      </c>
      <c r="J11" s="28">
        <v>1</v>
      </c>
      <c r="K11" s="28">
        <v>1</v>
      </c>
      <c r="L11" s="28"/>
      <c r="M11" s="28"/>
      <c r="N11" s="28"/>
      <c r="O11" s="28"/>
      <c r="P11" s="28"/>
      <c r="Q11" s="28"/>
      <c r="R11" s="29">
        <f aca="true" t="shared" si="5" ref="R11:R29">SUM(S11+T11)</f>
        <v>10</v>
      </c>
      <c r="S11" s="28">
        <f>6-1</f>
        <v>5</v>
      </c>
      <c r="T11" s="28">
        <v>5</v>
      </c>
      <c r="U11" s="28">
        <v>1</v>
      </c>
      <c r="V11" s="28">
        <v>5</v>
      </c>
      <c r="W11" s="28">
        <v>3</v>
      </c>
      <c r="X11" s="28">
        <v>2</v>
      </c>
      <c r="Y11" s="28"/>
      <c r="Z11" s="28"/>
    </row>
    <row r="12" spans="1:26" ht="15.75">
      <c r="A12" s="21" t="s">
        <v>32</v>
      </c>
      <c r="B12" s="27">
        <v>24</v>
      </c>
      <c r="C12" s="23">
        <f t="shared" si="2"/>
        <v>44</v>
      </c>
      <c r="D12" s="28">
        <v>21</v>
      </c>
      <c r="E12" s="28">
        <f>21+1+1</f>
        <v>23</v>
      </c>
      <c r="F12" s="29">
        <f t="shared" si="3"/>
        <v>24</v>
      </c>
      <c r="G12" s="28">
        <v>15</v>
      </c>
      <c r="H12" s="28">
        <f>8+1</f>
        <v>9</v>
      </c>
      <c r="I12" s="29">
        <f t="shared" si="4"/>
        <v>5</v>
      </c>
      <c r="J12" s="28">
        <f>1+1</f>
        <v>2</v>
      </c>
      <c r="K12" s="28">
        <v>2</v>
      </c>
      <c r="L12" s="28">
        <v>1</v>
      </c>
      <c r="M12" s="28"/>
      <c r="N12" s="28"/>
      <c r="O12" s="28"/>
      <c r="P12" s="28"/>
      <c r="Q12" s="28"/>
      <c r="R12" s="29">
        <f t="shared" si="5"/>
        <v>15</v>
      </c>
      <c r="S12" s="28">
        <v>8</v>
      </c>
      <c r="T12" s="28">
        <v>7</v>
      </c>
      <c r="U12" s="28">
        <v>6</v>
      </c>
      <c r="V12" s="28">
        <v>4</v>
      </c>
      <c r="W12" s="28">
        <v>2</v>
      </c>
      <c r="X12" s="28">
        <v>2</v>
      </c>
      <c r="Y12" s="28"/>
      <c r="Z12" s="28"/>
    </row>
    <row r="13" spans="1:26" ht="15.75">
      <c r="A13" s="21" t="s">
        <v>33</v>
      </c>
      <c r="B13" s="27">
        <v>11</v>
      </c>
      <c r="C13" s="23">
        <f t="shared" si="2"/>
        <v>16</v>
      </c>
      <c r="D13" s="28">
        <v>8</v>
      </c>
      <c r="E13" s="28">
        <f>10-1-1</f>
        <v>8</v>
      </c>
      <c r="F13" s="29">
        <f t="shared" si="3"/>
        <v>12</v>
      </c>
      <c r="G13" s="28">
        <v>7</v>
      </c>
      <c r="H13" s="28">
        <f>7-1-1</f>
        <v>5</v>
      </c>
      <c r="I13" s="29">
        <f t="shared" si="4"/>
        <v>1</v>
      </c>
      <c r="J13" s="28">
        <v>1</v>
      </c>
      <c r="K13" s="28"/>
      <c r="L13" s="28"/>
      <c r="M13" s="28"/>
      <c r="N13" s="28"/>
      <c r="O13" s="28"/>
      <c r="P13" s="28"/>
      <c r="Q13" s="28"/>
      <c r="R13" s="29">
        <f t="shared" si="5"/>
        <v>3</v>
      </c>
      <c r="S13" s="28">
        <v>0</v>
      </c>
      <c r="T13" s="28">
        <v>3</v>
      </c>
      <c r="U13" s="28">
        <v>1</v>
      </c>
      <c r="V13" s="28">
        <v>2</v>
      </c>
      <c r="W13" s="28"/>
      <c r="X13" s="28">
        <v>2</v>
      </c>
      <c r="Y13" s="28"/>
      <c r="Z13" s="28">
        <v>1</v>
      </c>
    </row>
    <row r="14" spans="1:26" ht="15.75">
      <c r="A14" s="21" t="s">
        <v>34</v>
      </c>
      <c r="B14" s="27">
        <v>17</v>
      </c>
      <c r="C14" s="23">
        <f t="shared" si="2"/>
        <v>35</v>
      </c>
      <c r="D14" s="28">
        <f>16+1-1</f>
        <v>16</v>
      </c>
      <c r="E14" s="28">
        <v>19</v>
      </c>
      <c r="F14" s="29">
        <f t="shared" si="3"/>
        <v>21</v>
      </c>
      <c r="G14" s="28">
        <f>15+1-1</f>
        <v>15</v>
      </c>
      <c r="H14" s="28">
        <v>6</v>
      </c>
      <c r="I14" s="29">
        <f t="shared" si="4"/>
        <v>4</v>
      </c>
      <c r="J14" s="28">
        <v>0</v>
      </c>
      <c r="K14" s="28">
        <v>3</v>
      </c>
      <c r="L14" s="28">
        <v>1</v>
      </c>
      <c r="M14" s="28"/>
      <c r="N14" s="28"/>
      <c r="O14" s="28"/>
      <c r="P14" s="28"/>
      <c r="Q14" s="28"/>
      <c r="R14" s="29">
        <f t="shared" si="5"/>
        <v>10</v>
      </c>
      <c r="S14" s="28">
        <v>3</v>
      </c>
      <c r="T14" s="28">
        <v>7</v>
      </c>
      <c r="U14" s="28">
        <v>4</v>
      </c>
      <c r="V14" s="28">
        <v>4</v>
      </c>
      <c r="W14" s="28">
        <v>3</v>
      </c>
      <c r="X14" s="28">
        <v>1</v>
      </c>
      <c r="Y14" s="28"/>
      <c r="Z14" s="28"/>
    </row>
    <row r="15" spans="1:26" ht="15.75">
      <c r="A15" s="21" t="s">
        <v>35</v>
      </c>
      <c r="B15" s="27">
        <v>24</v>
      </c>
      <c r="C15" s="23">
        <f t="shared" si="2"/>
        <v>52</v>
      </c>
      <c r="D15" s="28">
        <f>28-1</f>
        <v>27</v>
      </c>
      <c r="E15" s="30">
        <f>25+1+1-1-1</f>
        <v>25</v>
      </c>
      <c r="F15" s="29">
        <f t="shared" si="3"/>
        <v>26</v>
      </c>
      <c r="G15" s="30">
        <v>14</v>
      </c>
      <c r="H15" s="30">
        <f>12+1+1-1-1</f>
        <v>12</v>
      </c>
      <c r="I15" s="29">
        <f t="shared" si="4"/>
        <v>9</v>
      </c>
      <c r="J15" s="28">
        <v>4</v>
      </c>
      <c r="K15" s="28">
        <v>1</v>
      </c>
      <c r="L15" s="28">
        <v>4</v>
      </c>
      <c r="M15" s="28"/>
      <c r="N15" s="28">
        <v>2</v>
      </c>
      <c r="O15" s="30"/>
      <c r="P15" s="28">
        <v>2</v>
      </c>
      <c r="Q15" s="28">
        <v>1</v>
      </c>
      <c r="R15" s="29">
        <f t="shared" si="5"/>
        <v>17</v>
      </c>
      <c r="S15" s="28">
        <f>9-1</f>
        <v>8</v>
      </c>
      <c r="T15" s="28">
        <v>9</v>
      </c>
      <c r="U15" s="28">
        <v>2</v>
      </c>
      <c r="V15" s="28">
        <v>6</v>
      </c>
      <c r="W15" s="28">
        <v>4</v>
      </c>
      <c r="X15" s="28">
        <v>2</v>
      </c>
      <c r="Y15" s="28"/>
      <c r="Z15" s="28"/>
    </row>
    <row r="16" spans="1:26" ht="15.75">
      <c r="A16" s="21" t="s">
        <v>36</v>
      </c>
      <c r="B16" s="27">
        <v>20</v>
      </c>
      <c r="C16" s="23">
        <f t="shared" si="2"/>
        <v>48</v>
      </c>
      <c r="D16" s="28">
        <v>27</v>
      </c>
      <c r="E16" s="28">
        <f>22-1+1-1</f>
        <v>21</v>
      </c>
      <c r="F16" s="29">
        <f t="shared" si="3"/>
        <v>25</v>
      </c>
      <c r="G16" s="28">
        <v>14</v>
      </c>
      <c r="H16" s="28">
        <f>12-1</f>
        <v>11</v>
      </c>
      <c r="I16" s="29">
        <f t="shared" si="4"/>
        <v>7</v>
      </c>
      <c r="J16" s="28">
        <f>2+1</f>
        <v>3</v>
      </c>
      <c r="K16" s="28">
        <v>3</v>
      </c>
      <c r="L16" s="28">
        <v>1</v>
      </c>
      <c r="M16" s="28"/>
      <c r="N16" s="28">
        <v>3</v>
      </c>
      <c r="O16" s="28">
        <v>2</v>
      </c>
      <c r="P16" s="28">
        <v>1</v>
      </c>
      <c r="Q16" s="28"/>
      <c r="R16" s="29">
        <f t="shared" si="5"/>
        <v>16</v>
      </c>
      <c r="S16" s="28">
        <v>8</v>
      </c>
      <c r="T16" s="28">
        <f>9-1</f>
        <v>8</v>
      </c>
      <c r="U16" s="28">
        <v>3</v>
      </c>
      <c r="V16" s="28">
        <v>7</v>
      </c>
      <c r="W16" s="28">
        <v>6</v>
      </c>
      <c r="X16" s="28">
        <v>1</v>
      </c>
      <c r="Y16" s="28"/>
      <c r="Z16" s="28"/>
    </row>
    <row r="17" spans="1:26" ht="15.75">
      <c r="A17" s="21" t="s">
        <v>37</v>
      </c>
      <c r="B17" s="27">
        <v>40</v>
      </c>
      <c r="C17" s="23">
        <f t="shared" si="2"/>
        <v>124</v>
      </c>
      <c r="D17" s="28">
        <f>56+1+1+1</f>
        <v>59</v>
      </c>
      <c r="E17" s="28">
        <f>64+1</f>
        <v>65</v>
      </c>
      <c r="F17" s="29">
        <f t="shared" si="3"/>
        <v>64</v>
      </c>
      <c r="G17" s="28">
        <f>33+1+1+1</f>
        <v>36</v>
      </c>
      <c r="H17" s="28">
        <v>28</v>
      </c>
      <c r="I17" s="29">
        <f t="shared" si="4"/>
        <v>25</v>
      </c>
      <c r="J17" s="28">
        <v>9</v>
      </c>
      <c r="K17" s="28">
        <v>14</v>
      </c>
      <c r="L17" s="28">
        <v>2</v>
      </c>
      <c r="M17" s="28"/>
      <c r="N17" s="28">
        <v>3</v>
      </c>
      <c r="O17" s="28">
        <v>2</v>
      </c>
      <c r="P17" s="28">
        <v>1</v>
      </c>
      <c r="Q17" s="28"/>
      <c r="R17" s="29">
        <f t="shared" si="5"/>
        <v>35</v>
      </c>
      <c r="S17" s="28">
        <v>15</v>
      </c>
      <c r="T17" s="28">
        <f>19+1</f>
        <v>20</v>
      </c>
      <c r="U17" s="28">
        <v>14</v>
      </c>
      <c r="V17" s="28">
        <v>14</v>
      </c>
      <c r="W17" s="28">
        <v>10</v>
      </c>
      <c r="X17" s="28">
        <v>4</v>
      </c>
      <c r="Y17" s="28">
        <v>1</v>
      </c>
      <c r="Z17" s="28"/>
    </row>
    <row r="18" spans="1:26" ht="15.75">
      <c r="A18" s="21" t="s">
        <v>38</v>
      </c>
      <c r="B18" s="27">
        <v>12</v>
      </c>
      <c r="C18" s="23">
        <f t="shared" si="2"/>
        <v>24</v>
      </c>
      <c r="D18" s="28">
        <f>10+1</f>
        <v>11</v>
      </c>
      <c r="E18" s="28">
        <f>15-1-1</f>
        <v>13</v>
      </c>
      <c r="F18" s="29">
        <f t="shared" si="3"/>
        <v>11</v>
      </c>
      <c r="G18" s="28">
        <v>4</v>
      </c>
      <c r="H18" s="28">
        <f>8-1</f>
        <v>7</v>
      </c>
      <c r="I18" s="29">
        <f t="shared" si="4"/>
        <v>3</v>
      </c>
      <c r="J18" s="28">
        <f>1</f>
        <v>1</v>
      </c>
      <c r="K18" s="28">
        <v>2</v>
      </c>
      <c r="L18" s="28"/>
      <c r="M18" s="28"/>
      <c r="N18" s="28"/>
      <c r="O18" s="28"/>
      <c r="P18" s="28"/>
      <c r="Q18" s="28"/>
      <c r="R18" s="29">
        <f t="shared" si="5"/>
        <v>10</v>
      </c>
      <c r="S18" s="28">
        <v>5</v>
      </c>
      <c r="T18" s="28">
        <f>6-1</f>
        <v>5</v>
      </c>
      <c r="U18" s="28">
        <v>1</v>
      </c>
      <c r="V18" s="28">
        <v>1</v>
      </c>
      <c r="W18" s="28">
        <v>1</v>
      </c>
      <c r="X18" s="28"/>
      <c r="Y18" s="28"/>
      <c r="Z18" s="28"/>
    </row>
    <row r="19" spans="1:26" ht="15.75">
      <c r="A19" s="21" t="s">
        <v>39</v>
      </c>
      <c r="B19" s="27">
        <v>4</v>
      </c>
      <c r="C19" s="23">
        <f t="shared" si="2"/>
        <v>4</v>
      </c>
      <c r="D19" s="28">
        <v>1</v>
      </c>
      <c r="E19" s="28">
        <v>3</v>
      </c>
      <c r="F19" s="29">
        <f t="shared" si="3"/>
        <v>2</v>
      </c>
      <c r="G19" s="28">
        <v>1</v>
      </c>
      <c r="H19" s="28">
        <v>1</v>
      </c>
      <c r="I19" s="29">
        <f t="shared" si="4"/>
        <v>0</v>
      </c>
      <c r="J19" s="28"/>
      <c r="K19" s="28"/>
      <c r="L19" s="28"/>
      <c r="M19" s="28"/>
      <c r="N19" s="28"/>
      <c r="O19" s="28"/>
      <c r="P19" s="28"/>
      <c r="Q19" s="28"/>
      <c r="R19" s="29">
        <f t="shared" si="5"/>
        <v>2</v>
      </c>
      <c r="S19" s="28">
        <v>0</v>
      </c>
      <c r="T19" s="28">
        <v>2</v>
      </c>
      <c r="U19" s="28">
        <v>2</v>
      </c>
      <c r="V19" s="28"/>
      <c r="W19" s="28"/>
      <c r="X19" s="28"/>
      <c r="Y19" s="28"/>
      <c r="Z19" s="28"/>
    </row>
    <row r="20" spans="1:26" ht="15.75">
      <c r="A20" s="34" t="s">
        <v>40</v>
      </c>
      <c r="B20" s="35">
        <v>9</v>
      </c>
      <c r="C20" s="23">
        <f t="shared" si="2"/>
        <v>27</v>
      </c>
      <c r="D20" s="36">
        <f>18-1-1</f>
        <v>16</v>
      </c>
      <c r="E20" s="36">
        <f>15-1-1-1</f>
        <v>12</v>
      </c>
      <c r="F20" s="29">
        <f t="shared" si="3"/>
        <v>17</v>
      </c>
      <c r="G20" s="36">
        <f>12-1-1</f>
        <v>10</v>
      </c>
      <c r="H20" s="36">
        <f>10-1-1-1</f>
        <v>7</v>
      </c>
      <c r="I20" s="29">
        <f t="shared" si="4"/>
        <v>5</v>
      </c>
      <c r="J20" s="36">
        <v>3</v>
      </c>
      <c r="K20" s="36">
        <f>2-1</f>
        <v>1</v>
      </c>
      <c r="L20" s="36">
        <f>1</f>
        <v>1</v>
      </c>
      <c r="M20" s="36"/>
      <c r="N20" s="36"/>
      <c r="O20" s="36"/>
      <c r="P20" s="36"/>
      <c r="Q20" s="36"/>
      <c r="R20" s="29">
        <f t="shared" si="5"/>
        <v>5</v>
      </c>
      <c r="S20" s="36">
        <v>2</v>
      </c>
      <c r="T20" s="36">
        <v>3</v>
      </c>
      <c r="U20" s="36">
        <v>1</v>
      </c>
      <c r="V20" s="36">
        <v>4</v>
      </c>
      <c r="W20" s="36">
        <v>2</v>
      </c>
      <c r="X20" s="36">
        <v>2</v>
      </c>
      <c r="Y20" s="36"/>
      <c r="Z20" s="28"/>
    </row>
    <row r="21" spans="1:26" ht="15.75">
      <c r="A21" s="21" t="s">
        <v>41</v>
      </c>
      <c r="B21" s="27">
        <v>3</v>
      </c>
      <c r="C21" s="23">
        <f t="shared" si="2"/>
        <v>7</v>
      </c>
      <c r="D21" s="28">
        <f>4-1</f>
        <v>3</v>
      </c>
      <c r="E21" s="28">
        <v>4</v>
      </c>
      <c r="F21" s="29">
        <f t="shared" si="3"/>
        <v>4</v>
      </c>
      <c r="G21" s="28">
        <f>3-1</f>
        <v>2</v>
      </c>
      <c r="H21" s="28">
        <v>2</v>
      </c>
      <c r="I21" s="29">
        <f t="shared" si="4"/>
        <v>3</v>
      </c>
      <c r="J21" s="28"/>
      <c r="K21" s="28">
        <v>3</v>
      </c>
      <c r="L21" s="28"/>
      <c r="M21" s="28"/>
      <c r="N21" s="28"/>
      <c r="O21" s="28"/>
      <c r="P21" s="28"/>
      <c r="Q21" s="28"/>
      <c r="R21" s="29">
        <f t="shared" si="5"/>
        <v>0</v>
      </c>
      <c r="S21" s="28">
        <v>0</v>
      </c>
      <c r="T21" s="28">
        <v>0</v>
      </c>
      <c r="U21" s="28"/>
      <c r="V21" s="28">
        <v>1</v>
      </c>
      <c r="W21" s="28">
        <v>1</v>
      </c>
      <c r="X21" s="28"/>
      <c r="Y21" s="28"/>
      <c r="Z21" s="28">
        <v>1</v>
      </c>
    </row>
    <row r="22" spans="1:26" ht="15.75">
      <c r="A22" s="21" t="s">
        <v>42</v>
      </c>
      <c r="B22" s="27">
        <v>16</v>
      </c>
      <c r="C22" s="23">
        <f t="shared" si="2"/>
        <v>43</v>
      </c>
      <c r="D22" s="28">
        <v>23</v>
      </c>
      <c r="E22" s="28">
        <v>20</v>
      </c>
      <c r="F22" s="29">
        <f t="shared" si="3"/>
        <v>26</v>
      </c>
      <c r="G22" s="28">
        <v>15</v>
      </c>
      <c r="H22" s="28">
        <v>11</v>
      </c>
      <c r="I22" s="29">
        <f t="shared" si="4"/>
        <v>8</v>
      </c>
      <c r="J22" s="28">
        <v>1</v>
      </c>
      <c r="K22" s="28">
        <v>4</v>
      </c>
      <c r="L22" s="28">
        <v>3</v>
      </c>
      <c r="M22" s="28"/>
      <c r="N22" s="28">
        <v>2</v>
      </c>
      <c r="O22" s="28"/>
      <c r="P22" s="28">
        <v>2</v>
      </c>
      <c r="Q22" s="28"/>
      <c r="R22" s="29">
        <f t="shared" si="5"/>
        <v>9</v>
      </c>
      <c r="S22" s="28">
        <v>5</v>
      </c>
      <c r="T22" s="28">
        <v>4</v>
      </c>
      <c r="U22" s="28">
        <v>8</v>
      </c>
      <c r="V22" s="28">
        <v>8</v>
      </c>
      <c r="W22" s="28">
        <v>4</v>
      </c>
      <c r="X22" s="28">
        <v>4</v>
      </c>
      <c r="Y22" s="28"/>
      <c r="Z22" s="28"/>
    </row>
    <row r="23" spans="1:26" ht="15.75">
      <c r="A23" s="21" t="s">
        <v>43</v>
      </c>
      <c r="B23" s="27">
        <v>5</v>
      </c>
      <c r="C23" s="23">
        <f t="shared" si="2"/>
        <v>10</v>
      </c>
      <c r="D23" s="28">
        <v>4</v>
      </c>
      <c r="E23" s="28">
        <v>6</v>
      </c>
      <c r="F23" s="29">
        <f t="shared" si="3"/>
        <v>5</v>
      </c>
      <c r="G23" s="28">
        <v>4</v>
      </c>
      <c r="H23" s="28">
        <v>1</v>
      </c>
      <c r="I23" s="29">
        <f t="shared" si="4"/>
        <v>4</v>
      </c>
      <c r="J23" s="28">
        <v>1</v>
      </c>
      <c r="K23" s="28">
        <v>2</v>
      </c>
      <c r="L23" s="28">
        <v>1</v>
      </c>
      <c r="M23" s="28"/>
      <c r="N23" s="28"/>
      <c r="O23" s="28"/>
      <c r="P23" s="28"/>
      <c r="Q23" s="28"/>
      <c r="R23" s="29">
        <f t="shared" si="5"/>
        <v>1</v>
      </c>
      <c r="S23" s="28"/>
      <c r="T23" s="28">
        <v>1</v>
      </c>
      <c r="U23" s="28"/>
      <c r="V23" s="28">
        <v>4</v>
      </c>
      <c r="W23" s="28">
        <v>4</v>
      </c>
      <c r="X23" s="28"/>
      <c r="Y23" s="28"/>
      <c r="Z23" s="28"/>
    </row>
    <row r="24" spans="1:26" ht="15.75">
      <c r="A24" s="22" t="s">
        <v>44</v>
      </c>
      <c r="B24" s="31">
        <v>80</v>
      </c>
      <c r="C24" s="23">
        <f t="shared" si="2"/>
        <v>207</v>
      </c>
      <c r="D24" s="32">
        <f>107-1-1-1-1+1+1+1</f>
        <v>106</v>
      </c>
      <c r="E24" s="32">
        <f>95-1+1+1+1+1+1+1</f>
        <v>100</v>
      </c>
      <c r="F24" s="29">
        <f>SUM(G24+H24)</f>
        <v>109</v>
      </c>
      <c r="G24" s="32">
        <f>68-1+1</f>
        <v>68</v>
      </c>
      <c r="H24" s="32">
        <f>39-1+1+1+1</f>
        <v>41</v>
      </c>
      <c r="I24" s="29">
        <f t="shared" si="4"/>
        <v>42</v>
      </c>
      <c r="J24" s="32">
        <f>15-1+1+1</f>
        <v>16</v>
      </c>
      <c r="K24" s="32">
        <f>13+1+1+1</f>
        <v>16</v>
      </c>
      <c r="L24" s="32">
        <f>9+1</f>
        <v>10</v>
      </c>
      <c r="M24" s="32">
        <v>2</v>
      </c>
      <c r="N24" s="32">
        <v>5</v>
      </c>
      <c r="O24" s="32">
        <v>2</v>
      </c>
      <c r="P24" s="32">
        <v>3</v>
      </c>
      <c r="Q24" s="32"/>
      <c r="R24" s="29">
        <f>SUM(S24+T24)</f>
        <v>56</v>
      </c>
      <c r="S24" s="32">
        <f>21-1-1</f>
        <v>19</v>
      </c>
      <c r="T24" s="32">
        <v>37</v>
      </c>
      <c r="U24" s="32">
        <f>20-1</f>
        <v>19</v>
      </c>
      <c r="V24" s="32">
        <v>6</v>
      </c>
      <c r="W24" s="32">
        <v>3</v>
      </c>
      <c r="X24" s="32">
        <v>3</v>
      </c>
      <c r="Y24" s="32">
        <v>1</v>
      </c>
      <c r="Z24" s="32">
        <v>1</v>
      </c>
    </row>
    <row r="25" spans="1:26" ht="15.75">
      <c r="A25" s="21" t="s">
        <v>49</v>
      </c>
      <c r="B25" s="27">
        <v>19</v>
      </c>
      <c r="C25" s="23">
        <f t="shared" si="2"/>
        <v>50</v>
      </c>
      <c r="D25" s="28">
        <v>26</v>
      </c>
      <c r="E25" s="28">
        <f>20+1+1+1+1</f>
        <v>24</v>
      </c>
      <c r="F25" s="29">
        <f t="shared" si="3"/>
        <v>20</v>
      </c>
      <c r="G25" s="28">
        <v>11</v>
      </c>
      <c r="H25" s="28">
        <f>7+1+1</f>
        <v>9</v>
      </c>
      <c r="I25" s="29">
        <f t="shared" si="4"/>
        <v>14</v>
      </c>
      <c r="J25" s="28">
        <f>4+1+1</f>
        <v>6</v>
      </c>
      <c r="K25" s="28">
        <v>4</v>
      </c>
      <c r="L25" s="28">
        <v>4</v>
      </c>
      <c r="M25" s="28"/>
      <c r="N25" s="28">
        <v>1</v>
      </c>
      <c r="O25" s="28"/>
      <c r="P25" s="28">
        <v>1</v>
      </c>
      <c r="Q25" s="28"/>
      <c r="R25" s="29">
        <f t="shared" si="5"/>
        <v>16</v>
      </c>
      <c r="S25" s="28">
        <v>6</v>
      </c>
      <c r="T25" s="28">
        <v>10</v>
      </c>
      <c r="U25" s="28">
        <v>4</v>
      </c>
      <c r="V25" s="28">
        <v>2</v>
      </c>
      <c r="W25" s="28">
        <v>2</v>
      </c>
      <c r="X25" s="28"/>
      <c r="Y25" s="28">
        <v>1</v>
      </c>
      <c r="Z25" s="28">
        <v>1</v>
      </c>
    </row>
    <row r="26" spans="1:26" ht="15.75">
      <c r="A26" s="21" t="s">
        <v>45</v>
      </c>
      <c r="B26" s="27">
        <v>15</v>
      </c>
      <c r="C26" s="23">
        <f t="shared" si="2"/>
        <v>39</v>
      </c>
      <c r="D26" s="28">
        <v>18</v>
      </c>
      <c r="E26" s="28">
        <v>21</v>
      </c>
      <c r="F26" s="29">
        <f t="shared" si="3"/>
        <v>21</v>
      </c>
      <c r="G26" s="28">
        <v>12</v>
      </c>
      <c r="H26" s="28">
        <v>9</v>
      </c>
      <c r="I26" s="29">
        <f t="shared" si="4"/>
        <v>7</v>
      </c>
      <c r="J26" s="28">
        <v>6</v>
      </c>
      <c r="K26" s="28">
        <v>1</v>
      </c>
      <c r="L26" s="28"/>
      <c r="M26" s="28"/>
      <c r="N26" s="28"/>
      <c r="O26" s="28"/>
      <c r="P26" s="28"/>
      <c r="Q26" s="28"/>
      <c r="R26" s="29">
        <f t="shared" si="5"/>
        <v>11</v>
      </c>
      <c r="S26" s="28">
        <v>2</v>
      </c>
      <c r="T26" s="28">
        <v>9</v>
      </c>
      <c r="U26" s="28">
        <v>3</v>
      </c>
      <c r="V26" s="28">
        <v>1</v>
      </c>
      <c r="W26" s="28">
        <v>1</v>
      </c>
      <c r="X26" s="28"/>
      <c r="Y26" s="28"/>
      <c r="Z26" s="28"/>
    </row>
    <row r="27" spans="1:26" ht="15.75">
      <c r="A27" s="21" t="s">
        <v>46</v>
      </c>
      <c r="B27" s="27">
        <v>29</v>
      </c>
      <c r="C27" s="23">
        <f t="shared" si="2"/>
        <v>70</v>
      </c>
      <c r="D27" s="28">
        <f>41-2</f>
        <v>39</v>
      </c>
      <c r="E27" s="28">
        <f>32-1</f>
        <v>31</v>
      </c>
      <c r="F27" s="29">
        <f t="shared" si="3"/>
        <v>44</v>
      </c>
      <c r="G27" s="28">
        <f>26-1</f>
        <v>25</v>
      </c>
      <c r="H27" s="28">
        <f>20-1</f>
        <v>19</v>
      </c>
      <c r="I27" s="29">
        <f t="shared" si="4"/>
        <v>7</v>
      </c>
      <c r="J27" s="28">
        <f>5-1-1</f>
        <v>3</v>
      </c>
      <c r="K27" s="28">
        <f>2+1</f>
        <v>3</v>
      </c>
      <c r="L27" s="28">
        <v>1</v>
      </c>
      <c r="M27" s="28"/>
      <c r="N27" s="28">
        <v>1</v>
      </c>
      <c r="O27" s="28"/>
      <c r="P27" s="28">
        <v>1</v>
      </c>
      <c r="Q27" s="28"/>
      <c r="R27" s="29">
        <f t="shared" si="5"/>
        <v>19</v>
      </c>
      <c r="S27" s="28">
        <v>6</v>
      </c>
      <c r="T27" s="28">
        <v>13</v>
      </c>
      <c r="U27" s="28">
        <v>7</v>
      </c>
      <c r="V27" s="28">
        <v>5</v>
      </c>
      <c r="W27" s="28">
        <v>3</v>
      </c>
      <c r="X27" s="28">
        <v>2</v>
      </c>
      <c r="Y27" s="28"/>
      <c r="Z27" s="28"/>
    </row>
    <row r="28" spans="1:26" ht="15.75">
      <c r="A28" s="21" t="s">
        <v>47</v>
      </c>
      <c r="B28" s="27">
        <v>5</v>
      </c>
      <c r="C28" s="23">
        <f t="shared" si="2"/>
        <v>12</v>
      </c>
      <c r="D28" s="28">
        <v>9</v>
      </c>
      <c r="E28" s="28">
        <v>3</v>
      </c>
      <c r="F28" s="29">
        <f t="shared" si="3"/>
        <v>8</v>
      </c>
      <c r="G28" s="28">
        <v>8</v>
      </c>
      <c r="H28" s="28">
        <v>0</v>
      </c>
      <c r="I28" s="29">
        <f t="shared" si="4"/>
        <v>1</v>
      </c>
      <c r="J28" s="28"/>
      <c r="K28" s="28"/>
      <c r="L28" s="28">
        <v>1</v>
      </c>
      <c r="M28" s="28"/>
      <c r="N28" s="28"/>
      <c r="O28" s="28"/>
      <c r="P28" s="28"/>
      <c r="Q28" s="28"/>
      <c r="R28" s="29">
        <f t="shared" si="5"/>
        <v>3</v>
      </c>
      <c r="S28" s="28"/>
      <c r="T28" s="28">
        <v>3</v>
      </c>
      <c r="U28" s="28">
        <v>1</v>
      </c>
      <c r="V28" s="28"/>
      <c r="W28" s="28"/>
      <c r="X28" s="28"/>
      <c r="Y28" s="28"/>
      <c r="Z28" s="28"/>
    </row>
    <row r="29" spans="1:26" ht="15.75">
      <c r="A29" s="21" t="s">
        <v>48</v>
      </c>
      <c r="B29" s="27">
        <v>27</v>
      </c>
      <c r="C29" s="23">
        <f t="shared" si="2"/>
        <v>61</v>
      </c>
      <c r="D29" s="28">
        <v>29</v>
      </c>
      <c r="E29" s="28">
        <v>32</v>
      </c>
      <c r="F29" s="29">
        <f t="shared" si="3"/>
        <v>33</v>
      </c>
      <c r="G29" s="28">
        <v>20</v>
      </c>
      <c r="H29" s="28">
        <v>13</v>
      </c>
      <c r="I29" s="29">
        <f t="shared" si="4"/>
        <v>9</v>
      </c>
      <c r="J29" s="28">
        <v>2</v>
      </c>
      <c r="K29" s="28">
        <v>4</v>
      </c>
      <c r="L29" s="28">
        <v>3</v>
      </c>
      <c r="M29" s="28"/>
      <c r="N29" s="28">
        <v>2</v>
      </c>
      <c r="O29" s="28"/>
      <c r="P29" s="28">
        <v>2</v>
      </c>
      <c r="Q29" s="28"/>
      <c r="R29" s="29">
        <f t="shared" si="5"/>
        <v>19</v>
      </c>
      <c r="S29" s="28">
        <v>5</v>
      </c>
      <c r="T29" s="28">
        <v>14</v>
      </c>
      <c r="U29" s="28">
        <v>4</v>
      </c>
      <c r="V29" s="28">
        <v>3</v>
      </c>
      <c r="W29" s="28">
        <v>3</v>
      </c>
      <c r="X29" s="28"/>
      <c r="Y29" s="28">
        <v>1</v>
      </c>
      <c r="Z29" s="28"/>
    </row>
    <row r="30" spans="1:26" ht="15.75">
      <c r="A30" s="16"/>
      <c r="B30" s="18">
        <f aca="true" t="shared" si="6" ref="B30:Z30">SUM(B9:B29)</f>
        <v>540</v>
      </c>
      <c r="C30" s="18">
        <f t="shared" si="6"/>
        <v>1334</v>
      </c>
      <c r="D30" s="18">
        <f t="shared" si="6"/>
        <v>652</v>
      </c>
      <c r="E30" s="18">
        <f t="shared" si="6"/>
        <v>682</v>
      </c>
      <c r="F30" s="18">
        <f t="shared" si="6"/>
        <v>728</v>
      </c>
      <c r="G30" s="18">
        <f t="shared" si="6"/>
        <v>408</v>
      </c>
      <c r="H30" s="18">
        <f t="shared" si="6"/>
        <v>320</v>
      </c>
      <c r="I30" s="18">
        <f>SUM(J30+K30+L30)</f>
        <v>233</v>
      </c>
      <c r="J30" s="18">
        <f t="shared" si="6"/>
        <v>96</v>
      </c>
      <c r="K30" s="18">
        <f t="shared" si="6"/>
        <v>88</v>
      </c>
      <c r="L30" s="18">
        <f t="shared" si="6"/>
        <v>49</v>
      </c>
      <c r="M30" s="18">
        <f t="shared" si="6"/>
        <v>5</v>
      </c>
      <c r="N30" s="18">
        <f t="shared" si="6"/>
        <v>43</v>
      </c>
      <c r="O30" s="18">
        <f t="shared" si="6"/>
        <v>10</v>
      </c>
      <c r="P30" s="18">
        <f t="shared" si="6"/>
        <v>33</v>
      </c>
      <c r="Q30" s="18">
        <f t="shared" si="6"/>
        <v>1</v>
      </c>
      <c r="R30" s="39">
        <f>SUM(S30+T30)</f>
        <v>373</v>
      </c>
      <c r="S30" s="39">
        <f t="shared" si="6"/>
        <v>137</v>
      </c>
      <c r="T30" s="39">
        <f t="shared" si="6"/>
        <v>236</v>
      </c>
      <c r="U30" s="39">
        <f t="shared" si="6"/>
        <v>114</v>
      </c>
      <c r="V30" s="39">
        <f t="shared" si="6"/>
        <v>134</v>
      </c>
      <c r="W30" s="39">
        <f t="shared" si="6"/>
        <v>84</v>
      </c>
      <c r="X30" s="39">
        <f t="shared" si="6"/>
        <v>50</v>
      </c>
      <c r="Y30" s="39">
        <f t="shared" si="6"/>
        <v>6</v>
      </c>
      <c r="Z30" s="39">
        <f t="shared" si="6"/>
        <v>7</v>
      </c>
    </row>
    <row r="31" spans="2:16" ht="15">
      <c r="B31" t="s">
        <v>51</v>
      </c>
      <c r="C31" t="s">
        <v>52</v>
      </c>
      <c r="E31" t="s">
        <v>50</v>
      </c>
      <c r="P31" t="s">
        <v>53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Пользователь</cp:lastModifiedBy>
  <cp:lastPrinted>2018-10-15T13:43:06Z</cp:lastPrinted>
  <dcterms:created xsi:type="dcterms:W3CDTF">2013-10-24T05:42:37Z</dcterms:created>
  <dcterms:modified xsi:type="dcterms:W3CDTF">2019-01-18T07:26:14Z</dcterms:modified>
  <cp:category/>
  <cp:version/>
  <cp:contentType/>
  <cp:contentStatus/>
</cp:coreProperties>
</file>